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elsoncity-my.sharepoint.com/personal/miranda_hewgill_ncc_govt_nz/Documents/Documents/"/>
    </mc:Choice>
  </mc:AlternateContent>
  <xr:revisionPtr revIDLastSave="0" documentId="8_{6478BFE4-B4A8-46CF-AF9B-5ABF2D92ED2A}" xr6:coauthVersionLast="47" xr6:coauthVersionMax="47" xr10:uidLastSave="{00000000-0000-0000-0000-000000000000}"/>
  <bookViews>
    <workbookView xWindow="-15735" yWindow="-16320" windowWidth="29040" windowHeight="15840" xr2:uid="{00000000-000D-0000-FFFF-FFFF00000000}"/>
  </bookViews>
  <sheets>
    <sheet name="Summary" sheetId="3" r:id="rId1"/>
    <sheet name="Income and Expenses" sheetId="1" r:id="rId2"/>
    <sheet name="Capital Costs" sheetId="2" r:id="rId3"/>
  </sheets>
  <definedNames>
    <definedName name="_xlnm._FilterDatabase" localSheetId="1" hidden="1">'Income and Expenses'!$B$7:$F$70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G13" i="1"/>
  <c r="G11" i="1" s="1"/>
  <c r="B18" i="3"/>
  <c r="B15" i="3"/>
  <c r="B14" i="3"/>
  <c r="B13" i="3"/>
  <c r="B12" i="3"/>
  <c r="B11" i="3"/>
  <c r="B10" i="3"/>
  <c r="B8" i="3"/>
  <c r="B7" i="3"/>
  <c r="B6" i="3"/>
  <c r="B5" i="3"/>
  <c r="B4" i="3" s="1"/>
  <c r="C14" i="2"/>
  <c r="C6" i="2"/>
  <c r="C4" i="2"/>
  <c r="C71" i="1"/>
  <c r="C67" i="1"/>
  <c r="C65" i="1"/>
  <c r="C59" i="1"/>
  <c r="C50" i="1"/>
  <c r="C31" i="1"/>
  <c r="C26" i="1"/>
  <c r="C11" i="1"/>
  <c r="F18" i="3"/>
  <c r="F15" i="3"/>
  <c r="F14" i="3"/>
  <c r="F13" i="3"/>
  <c r="F12" i="3"/>
  <c r="F11" i="3"/>
  <c r="F10" i="3"/>
  <c r="F8" i="3"/>
  <c r="F7" i="3"/>
  <c r="F6" i="3"/>
  <c r="F5" i="3"/>
  <c r="G14" i="2"/>
  <c r="G6" i="2"/>
  <c r="G4" i="2"/>
  <c r="G71" i="1"/>
  <c r="G67" i="1"/>
  <c r="G65" i="1"/>
  <c r="G59" i="1"/>
  <c r="G50" i="1"/>
  <c r="G31" i="1"/>
  <c r="G26" i="1"/>
  <c r="E18" i="3"/>
  <c r="D18" i="3"/>
  <c r="C18" i="3"/>
  <c r="E15" i="3"/>
  <c r="E14" i="3"/>
  <c r="E13" i="3"/>
  <c r="E12" i="3"/>
  <c r="E11" i="3"/>
  <c r="E10" i="3"/>
  <c r="E8" i="3"/>
  <c r="E7" i="3"/>
  <c r="E6" i="3"/>
  <c r="E5" i="3"/>
  <c r="D15" i="3"/>
  <c r="D14" i="3"/>
  <c r="D13" i="3"/>
  <c r="D12" i="3"/>
  <c r="D11" i="3"/>
  <c r="D10" i="3"/>
  <c r="D8" i="3"/>
  <c r="D7" i="3"/>
  <c r="D6" i="3"/>
  <c r="D5" i="3"/>
  <c r="C15" i="3"/>
  <c r="C14" i="3"/>
  <c r="C13" i="3"/>
  <c r="C12" i="3"/>
  <c r="C11" i="3"/>
  <c r="C10" i="3"/>
  <c r="C8" i="3"/>
  <c r="C7" i="3"/>
  <c r="C6" i="3"/>
  <c r="C5" i="3"/>
  <c r="F71" i="1"/>
  <c r="E71" i="1"/>
  <c r="D71" i="1"/>
  <c r="B9" i="3" l="1"/>
  <c r="B16" i="3" s="1"/>
  <c r="C3" i="2"/>
  <c r="C10" i="1"/>
  <c r="C8" i="1" s="1"/>
  <c r="F4" i="3"/>
  <c r="F9" i="3"/>
  <c r="G3" i="2"/>
  <c r="F19" i="3" s="1"/>
  <c r="G8" i="1"/>
  <c r="C4" i="3"/>
  <c r="E9" i="3"/>
  <c r="D4" i="3"/>
  <c r="D9" i="3"/>
  <c r="E4" i="3"/>
  <c r="C9" i="3"/>
  <c r="B17" i="3" l="1"/>
  <c r="F16" i="3"/>
  <c r="F17" i="3" s="1"/>
  <c r="E16" i="3"/>
  <c r="D16" i="3"/>
  <c r="C16" i="3"/>
  <c r="F14" i="2" l="1"/>
  <c r="E14" i="2"/>
  <c r="D14" i="2"/>
  <c r="F6" i="2"/>
  <c r="E6" i="2"/>
  <c r="D6" i="2"/>
  <c r="F4" i="2"/>
  <c r="E4" i="2"/>
  <c r="E3" i="2" s="1"/>
  <c r="D19" i="3" s="1"/>
  <c r="D4" i="2"/>
  <c r="F67" i="1"/>
  <c r="E67" i="1"/>
  <c r="D67" i="1"/>
  <c r="F65" i="1"/>
  <c r="E65" i="1"/>
  <c r="D65" i="1"/>
  <c r="F59" i="1"/>
  <c r="E59" i="1"/>
  <c r="D59" i="1"/>
  <c r="F50" i="1"/>
  <c r="E50" i="1"/>
  <c r="D50" i="1"/>
  <c r="F31" i="1"/>
  <c r="E31" i="1"/>
  <c r="D31" i="1"/>
  <c r="F26" i="1"/>
  <c r="E26" i="1"/>
  <c r="D26" i="1"/>
  <c r="F11" i="1"/>
  <c r="E11" i="1"/>
  <c r="D11" i="1"/>
  <c r="F3" i="2" l="1"/>
  <c r="E19" i="3" s="1"/>
  <c r="D10" i="1"/>
  <c r="C17" i="3" s="1"/>
  <c r="E10" i="1"/>
  <c r="F10" i="1"/>
  <c r="E17" i="3" s="1"/>
  <c r="D3" i="2"/>
  <c r="C19" i="3" s="1"/>
  <c r="F8" i="1" l="1"/>
  <c r="D17" i="3"/>
  <c r="E8" i="1"/>
  <c r="D8" i="1"/>
</calcChain>
</file>

<file path=xl/sharedStrings.xml><?xml version="1.0" encoding="utf-8"?>
<sst xmlns="http://schemas.openxmlformats.org/spreadsheetml/2006/main" count="192" uniqueCount="114">
  <si>
    <t>Nelson City Council</t>
  </si>
  <si>
    <t>Social</t>
  </si>
  <si>
    <t>4062 Brook Camp Cost Centre</t>
  </si>
  <si>
    <t>Account Details</t>
  </si>
  <si>
    <t>Account</t>
  </si>
  <si>
    <t>4062 Brook Camp</t>
  </si>
  <si>
    <t xml:space="preserve">    Other Income</t>
  </si>
  <si>
    <t xml:space="preserve">        40620410. Campground Rental</t>
  </si>
  <si>
    <t xml:space="preserve">        40620430. Residential Rental</t>
  </si>
  <si>
    <t xml:space="preserve">        406205100263. Camp Fees: Sites</t>
  </si>
  <si>
    <t xml:space="preserve">        406205100265. Camp Fees: Medium Cabin</t>
  </si>
  <si>
    <t xml:space="preserve">        406205100266. Camp Fees: Large Cabin</t>
  </si>
  <si>
    <t xml:space="preserve">        406205100267. Camp Fees: Basic Cabin</t>
  </si>
  <si>
    <t xml:space="preserve">        406205100268. Camp Fees: Semi Permanent</t>
  </si>
  <si>
    <t xml:space="preserve">        406205100269. Camp Fees: Laundry</t>
  </si>
  <si>
    <t xml:space="preserve">        406205108210. Camp Fees: COVID 19</t>
  </si>
  <si>
    <t xml:space="preserve">        40620530. Sundry Income</t>
  </si>
  <si>
    <t xml:space="preserve">        40620610. Recoveries - Rates</t>
  </si>
  <si>
    <t xml:space="preserve">        40620630. Recoveries: Electricity</t>
  </si>
  <si>
    <t xml:space="preserve">        40620650. Recoveries - Internet</t>
  </si>
  <si>
    <t xml:space="preserve">    Staff Operating Expenditure</t>
  </si>
  <si>
    <t xml:space="preserve">        40621602. Support Services Overhead</t>
  </si>
  <si>
    <t xml:space="preserve">        40621631. Finance Support Charge</t>
  </si>
  <si>
    <t xml:space="preserve">        40621651. CM: Community Partnerships</t>
  </si>
  <si>
    <t xml:space="preserve">        40621672. Staffing</t>
  </si>
  <si>
    <t xml:space="preserve">    Base Expenditure</t>
  </si>
  <si>
    <t xml:space="preserve">        40622030. Plant Repairs and Replacements</t>
  </si>
  <si>
    <t xml:space="preserve">        40622602. Bank Fees</t>
  </si>
  <si>
    <t xml:space="preserve">        406226020509. Cashiers Overs &amp; Unders</t>
  </si>
  <si>
    <t xml:space="preserve">        40622607. Telephone</t>
  </si>
  <si>
    <t xml:space="preserve">        40622608. Internet Charges</t>
  </si>
  <si>
    <t xml:space="preserve">        40622617. Electricity</t>
  </si>
  <si>
    <t xml:space="preserve">        40622618. Gas refills</t>
  </si>
  <si>
    <t xml:space="preserve">        40622621. Rates</t>
  </si>
  <si>
    <t xml:space="preserve">        40622625. Water by Meter</t>
  </si>
  <si>
    <t xml:space="preserve">        40622626. Trade Waste</t>
  </si>
  <si>
    <t xml:space="preserve">        40622627. Rubbish Removal</t>
  </si>
  <si>
    <t xml:space="preserve">        40622633. Cleaning</t>
  </si>
  <si>
    <t xml:space="preserve">        40622637. Insurance</t>
  </si>
  <si>
    <t xml:space="preserve">        40622650. Security</t>
  </si>
  <si>
    <t xml:space="preserve">        40622693. General Expenses</t>
  </si>
  <si>
    <t xml:space="preserve">        40622697. GST expense</t>
  </si>
  <si>
    <t xml:space="preserve">        40622699. Plant / Vehicle Operating Expense</t>
  </si>
  <si>
    <t xml:space="preserve">    Unprogrammed Expenses</t>
  </si>
  <si>
    <t xml:space="preserve">        40623010. Property Mtce: Minor Assets</t>
  </si>
  <si>
    <t xml:space="preserve">        40623011. Building Maintenance</t>
  </si>
  <si>
    <t xml:space="preserve">        406230303578. Heavy Rain Event Aug 2022</t>
  </si>
  <si>
    <t xml:space="preserve">        40623031. Other unprogrammed maintenance</t>
  </si>
  <si>
    <t xml:space="preserve">        40623310. Unprogrammed Service Delivery</t>
  </si>
  <si>
    <t xml:space="preserve">        406233108210. COVID 19 response</t>
  </si>
  <si>
    <t xml:space="preserve">        406233108211. Camp ground compliance works</t>
  </si>
  <si>
    <t xml:space="preserve">        40623740. Policy consultants</t>
  </si>
  <si>
    <t xml:space="preserve">    Programmed Expenses</t>
  </si>
  <si>
    <t xml:space="preserve">        40624011. Property Mtce: Building Maintenance</t>
  </si>
  <si>
    <t xml:space="preserve">        40624026. Property Mtce: Grounds and Roading</t>
  </si>
  <si>
    <t xml:space="preserve">        40624032. Condition Assessment</t>
  </si>
  <si>
    <t xml:space="preserve">        40624070. Replacement planting</t>
  </si>
  <si>
    <t xml:space="preserve">        40624310. Programmed Service Delivery</t>
  </si>
  <si>
    <t xml:space="preserve">    Finance Expenses</t>
  </si>
  <si>
    <t xml:space="preserve">        40625210. Interest</t>
  </si>
  <si>
    <t xml:space="preserve">    Depreciation</t>
  </si>
  <si>
    <t xml:space="preserve">        40625501. Depreciation recovered</t>
  </si>
  <si>
    <t xml:space="preserve">        40625505. Depreciation / Renewals</t>
  </si>
  <si>
    <t xml:space="preserve">        40625509. Plant / Vehicle Depreciation</t>
  </si>
  <si>
    <t xml:space="preserve">    Non Operating Income</t>
  </si>
  <si>
    <t xml:space="preserve">        406260103318. MPI Grant for Planting</t>
  </si>
  <si>
    <t xml:space="preserve">    Capital Staff Cost</t>
  </si>
  <si>
    <t xml:space="preserve">        406270703318. CP: Brook Camp Building Renewals</t>
  </si>
  <si>
    <t xml:space="preserve">    Renewals</t>
  </si>
  <si>
    <t xml:space="preserve">        40627120. Capital: Buildings</t>
  </si>
  <si>
    <t xml:space="preserve">        406271203318. Brook Camp Building Renewals</t>
  </si>
  <si>
    <t xml:space="preserve">        40627140. Capital: Plant &amp; Equipment</t>
  </si>
  <si>
    <t xml:space="preserve">        406271408118. IT hardware renewals</t>
  </si>
  <si>
    <t xml:space="preserve">        40627150. Renewls Furniture</t>
  </si>
  <si>
    <t xml:space="preserve">        40627220. Renewal: Services</t>
  </si>
  <si>
    <t xml:space="preserve">        40627355. Roading</t>
  </si>
  <si>
    <t xml:space="preserve">    Capital Increased LOS</t>
  </si>
  <si>
    <t xml:space="preserve">        406277403490. Brook Camp WiFi</t>
  </si>
  <si>
    <t xml:space="preserve">        40627996. Scope Adjustment</t>
  </si>
  <si>
    <t>2019/20_x000D_
Full_x000D_
Year_x000D_
Actuals</t>
  </si>
  <si>
    <t>2020/21_x000D_
Full_x000D_
Year_x000D_
Actuals</t>
  </si>
  <si>
    <t>2021/22_x000D_
Full_x000D_
Year_x000D_
Actuals</t>
  </si>
  <si>
    <t>Grand Total</t>
  </si>
  <si>
    <t>Commentary</t>
  </si>
  <si>
    <t>One-off costs</t>
  </si>
  <si>
    <t xml:space="preserve">extra cleans as required by law etc. </t>
  </si>
  <si>
    <t xml:space="preserve">Nelmac have a labour contract to provide staffing and mowing </t>
  </si>
  <si>
    <t>Income</t>
  </si>
  <si>
    <t>Other Income</t>
  </si>
  <si>
    <t>Expenses</t>
  </si>
  <si>
    <t>Staff Operating Expenditure</t>
  </si>
  <si>
    <t>Base Expenditure</t>
  </si>
  <si>
    <t>Unprogrammed Expenses</t>
  </si>
  <si>
    <t>Programmed Expenses</t>
  </si>
  <si>
    <t>Finance Expenses</t>
  </si>
  <si>
    <t>Depreciation</t>
  </si>
  <si>
    <t>(Surplus) / Deficit</t>
  </si>
  <si>
    <t>Check</t>
  </si>
  <si>
    <t>Capital Expenditure</t>
  </si>
  <si>
    <t>Rental</t>
  </si>
  <si>
    <t>Camp Fees</t>
  </si>
  <si>
    <t>Non-Operating Income</t>
  </si>
  <si>
    <t>Council Costs for internal debt recharge</t>
  </si>
  <si>
    <t>Council depreciation charge for existing assets (non-cash)</t>
  </si>
  <si>
    <t>One-off income</t>
  </si>
  <si>
    <t>2022/23
Full
Year
Actuals</t>
  </si>
  <si>
    <t>one-off cost for Wifi</t>
  </si>
  <si>
    <t xml:space="preserve">        40622710. Legal Expenses</t>
  </si>
  <si>
    <t>2018/19
Full
Year
Actuals</t>
  </si>
  <si>
    <t xml:space="preserve">        406205100264. Camp Fees: Graded Cabins</t>
  </si>
  <si>
    <t>&lt;Figures not final&gt;</t>
  </si>
  <si>
    <t>DRAFT</t>
  </si>
  <si>
    <t>&lt;DRAFT&gt;</t>
  </si>
  <si>
    <t>P&amp;L Summary for past 5 years: Brook Camp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</si>
</sst>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#,##0;\(##,##0\)"/>
    <numFmt numFmtId="165" formatCode="_-* #,##0_-;\-* #,##0_-;_-* &quot;-&quot;??_-;_-@_-"/>
  </numFmts>
  <fonts count="15" x14ac:knownFonts="1">
    <font>
      <sz val="11"/>
      <name val="Arial"/>
    </font>
    <font>
      <b/>
      <sz val="12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11"/>
      <color rgb="FF000000"/>
      <name val="Arial"/>
    </font>
    <font>
      <sz val="11"/>
      <name val="Arial"/>
    </font>
    <font>
      <sz val="8"/>
      <name val="Arial"/>
      <family val="2"/>
    </font>
    <font>
      <b/>
      <sz val="8"/>
      <color rgb="FF000000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7DBC7D"/>
        <bgColor indexed="64"/>
      </patternFill>
    </fill>
    <fill>
      <patternFill patternType="solid">
        <fgColor rgb="FFF8DB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wrapText="1"/>
    </xf>
    <xf numFmtId="0" fontId="4" fillId="0" borderId="1" xfId="0" applyFont="1" applyBorder="1"/>
    <xf numFmtId="164" fontId="3" fillId="0" borderId="0" xfId="0" applyNumberFormat="1" applyFont="1" applyAlignment="1">
      <alignment horizontal="right" wrapText="1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4" fontId="3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4" borderId="0" xfId="0" applyNumberFormat="1" applyFont="1" applyFill="1" applyAlignment="1">
      <alignment horizontal="right"/>
    </xf>
    <xf numFmtId="0" fontId="6" fillId="0" borderId="0" xfId="0" applyFont="1"/>
    <xf numFmtId="164" fontId="7" fillId="0" borderId="0" xfId="0" applyNumberFormat="1" applyFont="1" applyAlignment="1">
      <alignment horizontal="right" wrapText="1"/>
    </xf>
    <xf numFmtId="0" fontId="8" fillId="0" borderId="0" xfId="0" applyFont="1"/>
    <xf numFmtId="0" fontId="9" fillId="0" borderId="0" xfId="0" quotePrefix="1" applyFont="1" applyAlignment="1">
      <alignment horizontal="left"/>
    </xf>
    <xf numFmtId="0" fontId="6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165" fontId="13" fillId="0" borderId="0" xfId="1" applyNumberFormat="1" applyFont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43" fontId="10" fillId="0" borderId="0" xfId="1" applyFont="1"/>
    <xf numFmtId="164" fontId="12" fillId="5" borderId="0" xfId="0" applyNumberFormat="1" applyFont="1" applyFill="1" applyAlignment="1">
      <alignment horizontal="center" vertical="top" wrapText="1"/>
    </xf>
    <xf numFmtId="164" fontId="12" fillId="5" borderId="0" xfId="0" applyNumberFormat="1" applyFont="1" applyFill="1" applyAlignment="1">
      <alignment horizontal="right" vertical="center"/>
    </xf>
    <xf numFmtId="164" fontId="10" fillId="5" borderId="0" xfId="0" applyNumberFormat="1" applyFont="1" applyFill="1" applyAlignment="1">
      <alignment horizontal="right" vertical="center"/>
    </xf>
    <xf numFmtId="164" fontId="10" fillId="5" borderId="4" xfId="0" applyNumberFormat="1" applyFont="1" applyFill="1" applyBorder="1" applyAlignment="1">
      <alignment horizontal="right" vertical="center"/>
    </xf>
    <xf numFmtId="164" fontId="12" fillId="5" borderId="2" xfId="0" applyNumberFormat="1" applyFont="1" applyFill="1" applyBorder="1" applyAlignment="1">
      <alignment horizontal="right" vertical="center"/>
    </xf>
    <xf numFmtId="165" fontId="10" fillId="5" borderId="0" xfId="1" applyNumberFormat="1" applyFont="1" applyFill="1" applyAlignment="1">
      <alignment horizontal="right" vertical="center"/>
    </xf>
    <xf numFmtId="164" fontId="12" fillId="6" borderId="0" xfId="0" applyNumberFormat="1" applyFont="1" applyFill="1" applyAlignment="1">
      <alignment horizontal="center" vertical="top" wrapText="1"/>
    </xf>
    <xf numFmtId="164" fontId="12" fillId="6" borderId="0" xfId="0" applyNumberFormat="1" applyFont="1" applyFill="1" applyAlignment="1">
      <alignment horizontal="right" vertical="center"/>
    </xf>
    <xf numFmtId="164" fontId="10" fillId="6" borderId="0" xfId="0" applyNumberFormat="1" applyFont="1" applyFill="1" applyAlignment="1">
      <alignment horizontal="right" vertical="center"/>
    </xf>
    <xf numFmtId="164" fontId="10" fillId="6" borderId="4" xfId="0" applyNumberFormat="1" applyFont="1" applyFill="1" applyBorder="1" applyAlignment="1">
      <alignment horizontal="right" vertical="center"/>
    </xf>
    <xf numFmtId="164" fontId="12" fillId="6" borderId="2" xfId="0" applyNumberFormat="1" applyFont="1" applyFill="1" applyBorder="1" applyAlignment="1">
      <alignment horizontal="right" vertical="center"/>
    </xf>
    <xf numFmtId="165" fontId="10" fillId="6" borderId="0" xfId="1" applyNumberFormat="1" applyFont="1" applyFill="1" applyAlignment="1">
      <alignment horizontal="right" vertical="center"/>
    </xf>
    <xf numFmtId="164" fontId="9" fillId="3" borderId="0" xfId="0" applyNumberFormat="1" applyFont="1" applyFill="1" applyAlignment="1">
      <alignment horizontal="right"/>
    </xf>
    <xf numFmtId="164" fontId="9" fillId="0" borderId="0" xfId="0" applyNumberFormat="1" applyFont="1" applyAlignment="1">
      <alignment horizontal="right"/>
    </xf>
    <xf numFmtId="0" fontId="14" fillId="0" borderId="0" xfId="0" applyFont="1"/>
    <xf numFmtId="0" fontId="6" fillId="7" borderId="0" xfId="0" applyFont="1" applyFill="1"/>
    <xf numFmtId="0" fontId="12" fillId="7" borderId="0" xfId="0" applyFont="1" applyFill="1"/>
  </cellXfs>
  <cellStyles count="2">
    <cellStyle name="Comma" xfId="1" builtinId="3"/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941D-FCE2-4C30-AE05-4CEAD101F560}">
  <dimension ref="A1:F19"/>
  <sheetViews>
    <sheetView tabSelected="1" workbookViewId="0">
      <selection activeCell="A5" sqref="A5"/>
    </sheetView>
  </sheetViews>
  <sheetFormatPr defaultRowHeight="14.5" x14ac:dyDescent="0.35"/>
  <cols>
    <col min="1" max="1" width="47.6640625" style="17" bestFit="1" customWidth="1"/>
    <col min="2" max="2" width="7.9140625" style="17" bestFit="1" customWidth="1"/>
    <col min="3" max="5" width="9.25" style="17" bestFit="1" customWidth="1"/>
    <col min="6" max="16384" width="8.6640625" style="17"/>
  </cols>
  <sheetData>
    <row r="1" spans="1:6" x14ac:dyDescent="0.35">
      <c r="A1" s="18" t="s">
        <v>113</v>
      </c>
      <c r="B1" s="18"/>
    </row>
    <row r="2" spans="1:6" x14ac:dyDescent="0.35">
      <c r="F2" s="42" t="s">
        <v>112</v>
      </c>
    </row>
    <row r="3" spans="1:6" ht="58" x14ac:dyDescent="0.35">
      <c r="A3" s="19"/>
      <c r="B3" s="32" t="s">
        <v>108</v>
      </c>
      <c r="C3" s="26" t="s">
        <v>79</v>
      </c>
      <c r="D3" s="32" t="s">
        <v>80</v>
      </c>
      <c r="E3" s="26" t="s">
        <v>81</v>
      </c>
      <c r="F3" s="32" t="s">
        <v>105</v>
      </c>
    </row>
    <row r="4" spans="1:6" x14ac:dyDescent="0.35">
      <c r="A4" s="20" t="s">
        <v>87</v>
      </c>
      <c r="B4" s="33">
        <f>SUM(B5:B8)</f>
        <v>-260505.34</v>
      </c>
      <c r="C4" s="27">
        <f>SUM(C5:C8)</f>
        <v>-310344.93000000005</v>
      </c>
      <c r="D4" s="33">
        <f>SUM(D5:D8)</f>
        <v>-195282.79</v>
      </c>
      <c r="E4" s="27">
        <f>SUM(E5:E8)</f>
        <v>-195880.17</v>
      </c>
      <c r="F4" s="33">
        <f>SUM(F5:F8)</f>
        <v>-223513.16999999998</v>
      </c>
    </row>
    <row r="5" spans="1:6" x14ac:dyDescent="0.35">
      <c r="A5" s="17" t="s">
        <v>99</v>
      </c>
      <c r="B5" s="34">
        <f>SUMIF('Income and Expenses'!$A:$A,Summary!$A5,'Income and Expenses'!C:C)</f>
        <v>-15600</v>
      </c>
      <c r="C5" s="28">
        <f>SUMIF('Income and Expenses'!$A:$A,Summary!$A5,'Income and Expenses'!D:D)</f>
        <v>-15600</v>
      </c>
      <c r="D5" s="34">
        <f>SUMIF('Income and Expenses'!$A:$A,Summary!$A5,'Income and Expenses'!E:E)</f>
        <v>-15600</v>
      </c>
      <c r="E5" s="28">
        <f>SUMIF('Income and Expenses'!$A:$A,Summary!$A5,'Income and Expenses'!F:F)</f>
        <v>-15600</v>
      </c>
      <c r="F5" s="34">
        <f>SUMIF('Income and Expenses'!$A:$A,Summary!$A5,'Income and Expenses'!G:G)</f>
        <v>-15600</v>
      </c>
    </row>
    <row r="6" spans="1:6" x14ac:dyDescent="0.35">
      <c r="A6" s="17" t="s">
        <v>100</v>
      </c>
      <c r="B6" s="34">
        <f>SUMIF('Income and Expenses'!$A:$A,Summary!$A6,'Income and Expenses'!C:C)</f>
        <v>-230743.83</v>
      </c>
      <c r="C6" s="28">
        <f>SUMIF('Income and Expenses'!$A:$A,Summary!$A6,'Income and Expenses'!D:D)</f>
        <v>-281525.85000000003</v>
      </c>
      <c r="D6" s="34">
        <f>SUMIF('Income and Expenses'!$A:$A,Summary!$A6,'Income and Expenses'!E:E)</f>
        <v>-168210.28</v>
      </c>
      <c r="E6" s="28">
        <f>SUMIF('Income and Expenses'!$A:$A,Summary!$A6,'Income and Expenses'!F:F)</f>
        <v>-162793.55000000002</v>
      </c>
      <c r="F6" s="34">
        <f>SUMIF('Income and Expenses'!$A:$A,Summary!$A6,'Income and Expenses'!G:G)</f>
        <v>-195623.46</v>
      </c>
    </row>
    <row r="7" spans="1:6" x14ac:dyDescent="0.35">
      <c r="A7" s="21" t="s">
        <v>88</v>
      </c>
      <c r="B7" s="34">
        <f>SUMIF('Income and Expenses'!$A:$A,Summary!$A7,'Income and Expenses'!C:C)</f>
        <v>-14161.509999999998</v>
      </c>
      <c r="C7" s="28">
        <f>SUMIF('Income and Expenses'!$A:$A,Summary!$A7,'Income and Expenses'!D:D)</f>
        <v>-13219.08</v>
      </c>
      <c r="D7" s="34">
        <f>SUMIF('Income and Expenses'!$A:$A,Summary!$A7,'Income and Expenses'!E:E)</f>
        <v>-11472.510000000002</v>
      </c>
      <c r="E7" s="28">
        <f>SUMIF('Income and Expenses'!$A:$A,Summary!$A7,'Income and Expenses'!F:F)</f>
        <v>-12266.62</v>
      </c>
      <c r="F7" s="34">
        <f>SUMIF('Income and Expenses'!$A:$A,Summary!$A7,'Income and Expenses'!G:G)</f>
        <v>-12289.71</v>
      </c>
    </row>
    <row r="8" spans="1:6" x14ac:dyDescent="0.35">
      <c r="A8" s="21" t="s">
        <v>101</v>
      </c>
      <c r="B8" s="35">
        <f>SUMIF('Income and Expenses'!$A:$A,Summary!$A8,'Income and Expenses'!C:C)</f>
        <v>0</v>
      </c>
      <c r="C8" s="29">
        <f>SUMIF('Income and Expenses'!$A:$A,Summary!$A8,'Income and Expenses'!D:D)</f>
        <v>0</v>
      </c>
      <c r="D8" s="35">
        <f>SUMIF('Income and Expenses'!$A:$A,Summary!$A8,'Income and Expenses'!E:E)</f>
        <v>0</v>
      </c>
      <c r="E8" s="29">
        <f>SUMIF('Income and Expenses'!$A:$A,Summary!$A8,'Income and Expenses'!F:F)</f>
        <v>-5220</v>
      </c>
      <c r="F8" s="35">
        <f>SUMIF('Income and Expenses'!$A:$A,Summary!$A8,'Income and Expenses'!G:G)</f>
        <v>0</v>
      </c>
    </row>
    <row r="9" spans="1:6" x14ac:dyDescent="0.35">
      <c r="A9" s="20" t="s">
        <v>89</v>
      </c>
      <c r="B9" s="33">
        <f>SUM(B10:B15)</f>
        <v>628227.72</v>
      </c>
      <c r="C9" s="27">
        <f>SUM(C10:C15)</f>
        <v>568583.69999999995</v>
      </c>
      <c r="D9" s="33">
        <f>SUM(D10:D15)</f>
        <v>811288.31</v>
      </c>
      <c r="E9" s="27">
        <f>SUM(E10:E15)</f>
        <v>759165.72</v>
      </c>
      <c r="F9" s="33">
        <f>SUM(F10:F15)</f>
        <v>848352.64000000013</v>
      </c>
    </row>
    <row r="10" spans="1:6" x14ac:dyDescent="0.35">
      <c r="A10" s="21" t="s">
        <v>90</v>
      </c>
      <c r="B10" s="34">
        <f>SUMIF('Income and Expenses'!$A:$A,Summary!$A10,'Income and Expenses'!C:C)</f>
        <v>205692</v>
      </c>
      <c r="C10" s="28">
        <f>SUMIF('Income and Expenses'!$A:$A,Summary!$A10,'Income and Expenses'!D:D)</f>
        <v>200970.95</v>
      </c>
      <c r="D10" s="34">
        <f>SUMIF('Income and Expenses'!$A:$A,Summary!$A10,'Income and Expenses'!E:E)</f>
        <v>275146.32</v>
      </c>
      <c r="E10" s="28">
        <f>SUMIF('Income and Expenses'!$A:$A,Summary!$A10,'Income and Expenses'!F:F)</f>
        <v>328768.27</v>
      </c>
      <c r="F10" s="34">
        <f>SUMIF('Income and Expenses'!$A:$A,Summary!$A10,'Income and Expenses'!G:G)</f>
        <v>354047.44</v>
      </c>
    </row>
    <row r="11" spans="1:6" x14ac:dyDescent="0.35">
      <c r="A11" s="21" t="s">
        <v>91</v>
      </c>
      <c r="B11" s="34">
        <f>SUMIF('Income and Expenses'!$A:$A,Summary!$A11,'Income and Expenses'!C:C)</f>
        <v>180766.94999999998</v>
      </c>
      <c r="C11" s="28">
        <f>SUMIF('Income and Expenses'!$A:$A,Summary!$A11,'Income and Expenses'!D:D)</f>
        <v>177284.86</v>
      </c>
      <c r="D11" s="34">
        <f>SUMIF('Income and Expenses'!$A:$A,Summary!$A11,'Income and Expenses'!E:E)</f>
        <v>200124.75</v>
      </c>
      <c r="E11" s="28">
        <f>SUMIF('Income and Expenses'!$A:$A,Summary!$A11,'Income and Expenses'!F:F)</f>
        <v>184641.31999999998</v>
      </c>
      <c r="F11" s="34">
        <f>SUMIF('Income and Expenses'!$A:$A,Summary!$A11,'Income and Expenses'!G:G)</f>
        <v>224071.86000000002</v>
      </c>
    </row>
    <row r="12" spans="1:6" x14ac:dyDescent="0.35">
      <c r="A12" s="21" t="s">
        <v>92</v>
      </c>
      <c r="B12" s="34">
        <f>SUMIF('Income and Expenses'!$A:$A,Summary!$A12,'Income and Expenses'!C:C)</f>
        <v>211795.4</v>
      </c>
      <c r="C12" s="28">
        <f>SUMIF('Income and Expenses'!$A:$A,Summary!$A12,'Income and Expenses'!D:D)</f>
        <v>150441.22</v>
      </c>
      <c r="D12" s="34">
        <f>SUMIF('Income and Expenses'!$A:$A,Summary!$A12,'Income and Expenses'!E:E)</f>
        <v>238083.99</v>
      </c>
      <c r="E12" s="28">
        <f>SUMIF('Income and Expenses'!$A:$A,Summary!$A12,'Income and Expenses'!F:F)</f>
        <v>184064.5</v>
      </c>
      <c r="F12" s="34">
        <f>SUMIF('Income and Expenses'!$A:$A,Summary!$A12,'Income and Expenses'!G:G)</f>
        <v>170258.75000000003</v>
      </c>
    </row>
    <row r="13" spans="1:6" x14ac:dyDescent="0.35">
      <c r="A13" s="21" t="s">
        <v>93</v>
      </c>
      <c r="B13" s="34">
        <f>SUMIF('Income and Expenses'!$A:$A,Summary!$A13,'Income and Expenses'!C:C)</f>
        <v>13390.14</v>
      </c>
      <c r="C13" s="28">
        <f>SUMIF('Income and Expenses'!$A:$A,Summary!$A13,'Income and Expenses'!D:D)</f>
        <v>24975.13</v>
      </c>
      <c r="D13" s="34">
        <f>SUMIF('Income and Expenses'!$A:$A,Summary!$A13,'Income and Expenses'!E:E)</f>
        <v>77581.33</v>
      </c>
      <c r="E13" s="28">
        <f>SUMIF('Income and Expenses'!$A:$A,Summary!$A13,'Income and Expenses'!F:F)</f>
        <v>36595.910000000003</v>
      </c>
      <c r="F13" s="34">
        <f>SUMIF('Income and Expenses'!$A:$A,Summary!$A13,'Income and Expenses'!G:G)</f>
        <v>57335.54</v>
      </c>
    </row>
    <row r="14" spans="1:6" x14ac:dyDescent="0.35">
      <c r="A14" s="21" t="s">
        <v>94</v>
      </c>
      <c r="B14" s="34">
        <f>SUMIF('Income and Expenses'!$A:$A,Summary!$A14,'Income and Expenses'!C:C)</f>
        <v>4257.37</v>
      </c>
      <c r="C14" s="28">
        <f>SUMIF('Income and Expenses'!$A:$A,Summary!$A14,'Income and Expenses'!D:D)</f>
        <v>4599.32</v>
      </c>
      <c r="D14" s="34">
        <f>SUMIF('Income and Expenses'!$A:$A,Summary!$A14,'Income and Expenses'!E:E)</f>
        <v>4138.26</v>
      </c>
      <c r="E14" s="28">
        <f>SUMIF('Income and Expenses'!$A:$A,Summary!$A14,'Income and Expenses'!F:F)</f>
        <v>6571.36</v>
      </c>
      <c r="F14" s="34">
        <f>SUMIF('Income and Expenses'!$A:$A,Summary!$A14,'Income and Expenses'!G:G)</f>
        <v>15196.8</v>
      </c>
    </row>
    <row r="15" spans="1:6" x14ac:dyDescent="0.35">
      <c r="A15" s="21" t="s">
        <v>95</v>
      </c>
      <c r="B15" s="34">
        <f>SUMIF('Income and Expenses'!$A:$A,Summary!$A15,'Income and Expenses'!C:C)</f>
        <v>12325.86</v>
      </c>
      <c r="C15" s="28">
        <f>SUMIF('Income and Expenses'!$A:$A,Summary!$A15,'Income and Expenses'!D:D)</f>
        <v>10312.219999999999</v>
      </c>
      <c r="D15" s="34">
        <f>SUMIF('Income and Expenses'!$A:$A,Summary!$A15,'Income and Expenses'!E:E)</f>
        <v>16213.66</v>
      </c>
      <c r="E15" s="28">
        <f>SUMIF('Income and Expenses'!$A:$A,Summary!$A15,'Income and Expenses'!F:F)</f>
        <v>18524.36</v>
      </c>
      <c r="F15" s="34">
        <f>SUMIF('Income and Expenses'!$A:$A,Summary!$A15,'Income and Expenses'!G:G)</f>
        <v>27442.25</v>
      </c>
    </row>
    <row r="16" spans="1:6" ht="15" thickBot="1" x14ac:dyDescent="0.4">
      <c r="A16" s="22" t="s">
        <v>96</v>
      </c>
      <c r="B16" s="36">
        <f>B9+B4</f>
        <v>367722.38</v>
      </c>
      <c r="C16" s="30">
        <f>C9+C4</f>
        <v>258238.7699999999</v>
      </c>
      <c r="D16" s="36">
        <f>D9+D4</f>
        <v>616005.52</v>
      </c>
      <c r="E16" s="30">
        <f>E9+E4</f>
        <v>563285.54999999993</v>
      </c>
      <c r="F16" s="36">
        <f>F9+F4</f>
        <v>624839.4700000002</v>
      </c>
    </row>
    <row r="17" spans="1:6" x14ac:dyDescent="0.35">
      <c r="A17" s="23" t="s">
        <v>97</v>
      </c>
      <c r="B17" s="37">
        <f>B16-'Income and Expenses'!C10</f>
        <v>0</v>
      </c>
      <c r="C17" s="31">
        <f>C16-'Income and Expenses'!D10</f>
        <v>0</v>
      </c>
      <c r="D17" s="37">
        <f>D16-'Income and Expenses'!E10</f>
        <v>0</v>
      </c>
      <c r="E17" s="31">
        <f>E16-'Income and Expenses'!F10</f>
        <v>0</v>
      </c>
      <c r="F17" s="37">
        <f>F16-'Income and Expenses'!G10</f>
        <v>0</v>
      </c>
    </row>
    <row r="18" spans="1:6" ht="15" thickBot="1" x14ac:dyDescent="0.4">
      <c r="A18" s="24" t="s">
        <v>98</v>
      </c>
      <c r="B18" s="36">
        <f>SUMIF('Capital Costs'!$A:$A,Summary!$A18,'Capital Costs'!C:C)</f>
        <v>28035.040000000001</v>
      </c>
      <c r="C18" s="30">
        <f>SUMIF('Capital Costs'!$A:$A,Summary!$A18,'Capital Costs'!D:D)</f>
        <v>3120.6</v>
      </c>
      <c r="D18" s="36">
        <f>SUMIF('Capital Costs'!$A:$A,Summary!$A18,'Capital Costs'!E:E)</f>
        <v>69055.87999999999</v>
      </c>
      <c r="E18" s="30">
        <f>SUMIF('Capital Costs'!$A:$A,Summary!$A18,'Capital Costs'!F:F)</f>
        <v>223920.7</v>
      </c>
      <c r="F18" s="36">
        <f>SUMIF('Capital Costs'!$A:$A,Summary!$A18,'Capital Costs'!G:G)</f>
        <v>187334.81</v>
      </c>
    </row>
    <row r="19" spans="1:6" x14ac:dyDescent="0.35">
      <c r="C19" s="25">
        <f>C18-'Capital Costs'!D3</f>
        <v>0</v>
      </c>
      <c r="D19" s="25">
        <f>D18-'Capital Costs'!E3</f>
        <v>0</v>
      </c>
      <c r="E19" s="25">
        <f>E18-'Capital Costs'!F3</f>
        <v>0</v>
      </c>
      <c r="F19" s="25">
        <f>F18-'Capital Costs'!G3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3"/>
  <sheetViews>
    <sheetView topLeftCell="B31" zoomScaleNormal="100" workbookViewId="0">
      <selection activeCell="F2" sqref="F2"/>
    </sheetView>
  </sheetViews>
  <sheetFormatPr defaultRowHeight="14" x14ac:dyDescent="0.3"/>
  <cols>
    <col min="1" max="1" width="17.33203125" style="12" hidden="1" customWidth="1"/>
    <col min="2" max="2" width="33.75" bestFit="1" customWidth="1"/>
    <col min="3" max="3" width="12.75" customWidth="1"/>
    <col min="4" max="6" width="12.5" customWidth="1"/>
    <col min="7" max="7" width="11.4140625" style="12" customWidth="1"/>
    <col min="8" max="8" width="40.33203125" bestFit="1" customWidth="1"/>
  </cols>
  <sheetData>
    <row r="1" spans="1:12" ht="15.5" x14ac:dyDescent="0.35">
      <c r="B1" s="1" t="s">
        <v>0</v>
      </c>
      <c r="C1" s="1"/>
    </row>
    <row r="2" spans="1:12" ht="15.5" x14ac:dyDescent="0.35">
      <c r="B2" s="1" t="s">
        <v>1</v>
      </c>
      <c r="C2" s="1"/>
    </row>
    <row r="3" spans="1:12" ht="15.5" x14ac:dyDescent="0.35">
      <c r="B3" s="1" t="s">
        <v>2</v>
      </c>
      <c r="C3" s="1"/>
    </row>
    <row r="4" spans="1:12" ht="15.5" x14ac:dyDescent="0.35">
      <c r="B4" s="1" t="s">
        <v>3</v>
      </c>
      <c r="C4" s="1"/>
      <c r="G4" s="41" t="s">
        <v>111</v>
      </c>
    </row>
    <row r="5" spans="1:12" ht="15.5" x14ac:dyDescent="0.35">
      <c r="B5" s="1"/>
      <c r="C5" s="1"/>
      <c r="G5" s="41" t="s">
        <v>110</v>
      </c>
    </row>
    <row r="7" spans="1:12" ht="42.5" x14ac:dyDescent="0.3">
      <c r="B7" s="2" t="s">
        <v>4</v>
      </c>
      <c r="C7" s="13" t="s">
        <v>108</v>
      </c>
      <c r="D7" s="4" t="s">
        <v>79</v>
      </c>
      <c r="E7" s="4" t="s">
        <v>80</v>
      </c>
      <c r="F7" s="4" t="s">
        <v>81</v>
      </c>
      <c r="G7" s="4" t="s">
        <v>105</v>
      </c>
      <c r="H7" s="13" t="s">
        <v>83</v>
      </c>
    </row>
    <row r="8" spans="1:12" x14ac:dyDescent="0.3">
      <c r="B8" s="3" t="s">
        <v>82</v>
      </c>
      <c r="C8" s="10">
        <f>SUBTOTAL(9,C10:C70)</f>
        <v>367722.38</v>
      </c>
      <c r="D8" s="10">
        <f>SUBTOTAL(9,D10:D70)</f>
        <v>258238.76999999993</v>
      </c>
      <c r="E8" s="10">
        <f>SUBTOTAL(9,E10:E70)</f>
        <v>616005.52</v>
      </c>
      <c r="F8" s="10">
        <f>SUBTOTAL(9,F10:F70)</f>
        <v>568505.55000000005</v>
      </c>
      <c r="G8" s="10">
        <f>SUBTOTAL(9,G10:G70)</f>
        <v>624839.4700000002</v>
      </c>
    </row>
    <row r="10" spans="1:12" x14ac:dyDescent="0.3">
      <c r="B10" s="6" t="s">
        <v>5</v>
      </c>
      <c r="C10" s="7">
        <f>SUBTOTAL(9,C11:C72)</f>
        <v>367722.38</v>
      </c>
      <c r="D10" s="7">
        <f>SUBTOTAL(9,D11:D72)</f>
        <v>258238.76999999993</v>
      </c>
      <c r="E10" s="7">
        <f>SUBTOTAL(9,E11:E72)</f>
        <v>616005.52</v>
      </c>
      <c r="F10" s="7">
        <f>SUBTOTAL(9,F11:F72)</f>
        <v>563285.55000000005</v>
      </c>
      <c r="G10" s="7">
        <f>SUBTOTAL(9,G11:G72)</f>
        <v>624839.4700000002</v>
      </c>
    </row>
    <row r="11" spans="1:12" x14ac:dyDescent="0.3">
      <c r="B11" s="5" t="s">
        <v>6</v>
      </c>
      <c r="C11" s="8">
        <f>SUBTOTAL(9,C12:C25)</f>
        <v>-260505.34</v>
      </c>
      <c r="D11" s="8">
        <f>SUBTOTAL(9,D12:D25)</f>
        <v>-310344.93000000005</v>
      </c>
      <c r="E11" s="8">
        <f>SUBTOTAL(9,E12:E25)</f>
        <v>-195282.79</v>
      </c>
      <c r="F11" s="8">
        <f>SUBTOTAL(9,F12:F25)</f>
        <v>-190660.17</v>
      </c>
      <c r="G11" s="8">
        <f>SUBTOTAL(9,G12:G25)</f>
        <v>-223513.17</v>
      </c>
      <c r="L11" s="40"/>
    </row>
    <row r="12" spans="1:12" x14ac:dyDescent="0.3">
      <c r="A12" s="12" t="s">
        <v>99</v>
      </c>
      <c r="B12" s="5" t="s">
        <v>7</v>
      </c>
      <c r="C12" s="39">
        <v>0</v>
      </c>
      <c r="D12" s="9">
        <v>0</v>
      </c>
      <c r="E12" s="9">
        <v>0</v>
      </c>
      <c r="F12" s="9">
        <v>0</v>
      </c>
      <c r="G12" s="9">
        <v>0</v>
      </c>
    </row>
    <row r="13" spans="1:12" x14ac:dyDescent="0.3">
      <c r="A13" s="12" t="s">
        <v>99</v>
      </c>
      <c r="B13" s="15" t="s">
        <v>8</v>
      </c>
      <c r="C13" s="39">
        <v>-15600</v>
      </c>
      <c r="D13" s="9">
        <v>-15600</v>
      </c>
      <c r="E13" s="9">
        <v>-15600</v>
      </c>
      <c r="F13" s="9">
        <v>-15600</v>
      </c>
      <c r="G13" s="9">
        <f>-13800-1200-600</f>
        <v>-15600</v>
      </c>
    </row>
    <row r="14" spans="1:12" x14ac:dyDescent="0.3">
      <c r="A14" s="12" t="s">
        <v>100</v>
      </c>
      <c r="B14" s="5" t="s">
        <v>9</v>
      </c>
      <c r="C14" s="39">
        <v>-124017.16</v>
      </c>
      <c r="D14" s="9">
        <v>-95300.39</v>
      </c>
      <c r="E14" s="9">
        <v>-78623.34</v>
      </c>
      <c r="F14" s="9">
        <v>-69330.03</v>
      </c>
      <c r="G14" s="9">
        <v>-98167.71</v>
      </c>
    </row>
    <row r="15" spans="1:12" x14ac:dyDescent="0.3">
      <c r="A15" s="12" t="s">
        <v>100</v>
      </c>
      <c r="B15" s="15" t="s">
        <v>109</v>
      </c>
      <c r="C15" s="9">
        <v>0</v>
      </c>
      <c r="D15" s="9">
        <v>0</v>
      </c>
      <c r="E15" s="9">
        <v>0</v>
      </c>
      <c r="F15" s="9">
        <v>0</v>
      </c>
      <c r="G15" s="9">
        <v>-502.64</v>
      </c>
    </row>
    <row r="16" spans="1:12" x14ac:dyDescent="0.3">
      <c r="A16" s="12" t="s">
        <v>100</v>
      </c>
      <c r="B16" s="5" t="s">
        <v>10</v>
      </c>
      <c r="C16" s="39">
        <v>-16268.62</v>
      </c>
      <c r="D16" s="9">
        <v>-7080.46</v>
      </c>
      <c r="E16" s="9">
        <v>-7103.08</v>
      </c>
      <c r="F16" s="9">
        <v>-6574.39</v>
      </c>
      <c r="G16" s="9">
        <v>-11910.99</v>
      </c>
    </row>
    <row r="17" spans="1:7" x14ac:dyDescent="0.3">
      <c r="A17" s="12" t="s">
        <v>100</v>
      </c>
      <c r="B17" s="5" t="s">
        <v>11</v>
      </c>
      <c r="C17" s="39">
        <v>-5349.8</v>
      </c>
      <c r="D17" s="9">
        <v>-5831.62</v>
      </c>
      <c r="E17" s="9">
        <v>-3316.73</v>
      </c>
      <c r="F17" s="9">
        <v>-7036</v>
      </c>
      <c r="G17" s="9">
        <v>-6007.3</v>
      </c>
    </row>
    <row r="18" spans="1:7" x14ac:dyDescent="0.3">
      <c r="A18" s="12" t="s">
        <v>100</v>
      </c>
      <c r="B18" s="5" t="s">
        <v>12</v>
      </c>
      <c r="C18" s="39">
        <v>-3987.44</v>
      </c>
      <c r="D18" s="9">
        <v>-6189.94</v>
      </c>
      <c r="E18" s="9">
        <v>-3845.48</v>
      </c>
      <c r="F18" s="9">
        <v>-4852.43</v>
      </c>
      <c r="G18" s="9">
        <v>-10348.370000000001</v>
      </c>
    </row>
    <row r="19" spans="1:7" x14ac:dyDescent="0.3">
      <c r="A19" s="12" t="s">
        <v>100</v>
      </c>
      <c r="B19" s="5" t="s">
        <v>13</v>
      </c>
      <c r="C19" s="39">
        <v>-13684.1</v>
      </c>
      <c r="D19" s="9">
        <v>-79314.41</v>
      </c>
      <c r="E19" s="9">
        <v>-70696.3</v>
      </c>
      <c r="F19" s="9">
        <v>-70801</v>
      </c>
      <c r="G19" s="9">
        <v>-68121.149999999994</v>
      </c>
    </row>
    <row r="20" spans="1:7" x14ac:dyDescent="0.3">
      <c r="A20" s="12" t="s">
        <v>100</v>
      </c>
      <c r="B20" s="5" t="s">
        <v>14</v>
      </c>
      <c r="C20" s="39">
        <v>-60057.75</v>
      </c>
      <c r="D20" s="9">
        <v>-4017.73</v>
      </c>
      <c r="E20" s="9">
        <v>-4625.3500000000004</v>
      </c>
      <c r="F20" s="9">
        <v>-4199.7</v>
      </c>
      <c r="G20" s="39">
        <v>-565.29999999999995</v>
      </c>
    </row>
    <row r="21" spans="1:7" x14ac:dyDescent="0.3">
      <c r="A21" s="12" t="s">
        <v>100</v>
      </c>
      <c r="B21" s="5" t="s">
        <v>15</v>
      </c>
      <c r="C21" s="39">
        <v>-7378.96</v>
      </c>
      <c r="D21" s="9">
        <v>-83791.3</v>
      </c>
      <c r="E21" s="9">
        <v>0</v>
      </c>
      <c r="F21" s="9">
        <v>0</v>
      </c>
      <c r="G21" s="9">
        <v>0</v>
      </c>
    </row>
    <row r="22" spans="1:7" x14ac:dyDescent="0.3">
      <c r="A22" s="12" t="s">
        <v>88</v>
      </c>
      <c r="B22" s="5" t="s">
        <v>16</v>
      </c>
      <c r="C22" s="39">
        <v>-5441.48</v>
      </c>
      <c r="D22" s="9">
        <v>-5816.31</v>
      </c>
      <c r="E22" s="9">
        <v>-4993.71</v>
      </c>
      <c r="F22" s="9">
        <v>-4767.1099999999997</v>
      </c>
      <c r="G22" s="9">
        <v>-9138.76</v>
      </c>
    </row>
    <row r="23" spans="1:7" x14ac:dyDescent="0.3">
      <c r="A23" s="12" t="s">
        <v>88</v>
      </c>
      <c r="B23" s="5" t="s">
        <v>17</v>
      </c>
      <c r="C23" s="39">
        <v>0</v>
      </c>
      <c r="D23" s="9">
        <v>0</v>
      </c>
      <c r="E23" s="9">
        <v>0</v>
      </c>
      <c r="F23" s="9">
        <v>0</v>
      </c>
      <c r="G23" s="9">
        <v>0</v>
      </c>
    </row>
    <row r="24" spans="1:7" x14ac:dyDescent="0.3">
      <c r="A24" s="12" t="s">
        <v>88</v>
      </c>
      <c r="B24" s="5" t="s">
        <v>18</v>
      </c>
      <c r="C24" s="39">
        <v>-3117.23</v>
      </c>
      <c r="D24" s="9">
        <v>-3791.96</v>
      </c>
      <c r="E24" s="9">
        <v>-4332.6000000000004</v>
      </c>
      <c r="F24" s="9">
        <v>-6483.89</v>
      </c>
      <c r="G24" s="9">
        <v>-3150.95</v>
      </c>
    </row>
    <row r="25" spans="1:7" x14ac:dyDescent="0.3">
      <c r="A25" s="12" t="s">
        <v>88</v>
      </c>
      <c r="B25" s="5" t="s">
        <v>19</v>
      </c>
      <c r="C25" s="39">
        <v>-5602.8</v>
      </c>
      <c r="D25" s="9">
        <v>-3610.81</v>
      </c>
      <c r="E25" s="9">
        <v>-2146.1999999999998</v>
      </c>
      <c r="F25" s="9">
        <v>-1015.62</v>
      </c>
      <c r="G25" s="9">
        <v>0</v>
      </c>
    </row>
    <row r="26" spans="1:7" x14ac:dyDescent="0.3">
      <c r="B26" s="5" t="s">
        <v>20</v>
      </c>
      <c r="C26" s="8">
        <f>SUBTOTAL(9,C27:C30)</f>
        <v>205692</v>
      </c>
      <c r="D26" s="8">
        <f>SUBTOTAL(9,D27:D30)</f>
        <v>200970.95</v>
      </c>
      <c r="E26" s="8">
        <f>SUBTOTAL(9,E27:E30)</f>
        <v>275146.32</v>
      </c>
      <c r="F26" s="8">
        <f>SUBTOTAL(9,F27:F30)</f>
        <v>328768.27</v>
      </c>
      <c r="G26" s="8">
        <f>SUBTOTAL(9,G27:G30)</f>
        <v>354047.44</v>
      </c>
    </row>
    <row r="27" spans="1:7" x14ac:dyDescent="0.3">
      <c r="A27" s="16" t="s">
        <v>90</v>
      </c>
      <c r="B27" s="5" t="s">
        <v>21</v>
      </c>
      <c r="C27" s="39">
        <v>63481.99</v>
      </c>
      <c r="D27" s="9">
        <v>64297.27</v>
      </c>
      <c r="E27" s="9">
        <v>79049.17</v>
      </c>
      <c r="F27" s="9">
        <v>90017.21</v>
      </c>
      <c r="G27" s="9">
        <v>96848.75</v>
      </c>
    </row>
    <row r="28" spans="1:7" x14ac:dyDescent="0.3">
      <c r="A28" s="16" t="s">
        <v>90</v>
      </c>
      <c r="B28" s="5" t="s">
        <v>22</v>
      </c>
      <c r="C28" s="39">
        <v>1017.96</v>
      </c>
      <c r="D28" s="9">
        <v>981</v>
      </c>
      <c r="E28" s="9">
        <v>0</v>
      </c>
      <c r="F28" s="9">
        <v>0</v>
      </c>
      <c r="G28" s="12">
        <v>0</v>
      </c>
    </row>
    <row r="29" spans="1:7" x14ac:dyDescent="0.3">
      <c r="A29" s="16" t="s">
        <v>90</v>
      </c>
      <c r="B29" s="5" t="s">
        <v>23</v>
      </c>
      <c r="C29" s="39">
        <v>121752.36</v>
      </c>
      <c r="D29" s="9">
        <v>89.52</v>
      </c>
      <c r="E29" s="9">
        <v>0</v>
      </c>
      <c r="F29" s="9">
        <v>0</v>
      </c>
      <c r="G29" s="12">
        <v>0</v>
      </c>
    </row>
    <row r="30" spans="1:7" x14ac:dyDescent="0.3">
      <c r="A30" s="16" t="s">
        <v>90</v>
      </c>
      <c r="B30" s="5" t="s">
        <v>24</v>
      </c>
      <c r="C30" s="39">
        <v>19439.689999999999</v>
      </c>
      <c r="D30" s="9">
        <v>135603.16</v>
      </c>
      <c r="E30" s="9">
        <v>196097.15</v>
      </c>
      <c r="F30" s="9">
        <v>238751.06</v>
      </c>
      <c r="G30" s="9">
        <v>257198.69</v>
      </c>
    </row>
    <row r="31" spans="1:7" x14ac:dyDescent="0.3">
      <c r="B31" s="5" t="s">
        <v>25</v>
      </c>
      <c r="C31" s="8">
        <f>SUBTOTAL(9,C32:C48)</f>
        <v>180766.94999999998</v>
      </c>
      <c r="D31" s="8">
        <f>SUBTOTAL(9,D32:D48)</f>
        <v>177284.86</v>
      </c>
      <c r="E31" s="8">
        <f>SUBTOTAL(9,E32:E48)</f>
        <v>200124.75</v>
      </c>
      <c r="F31" s="8">
        <f>SUBTOTAL(9,F32:F48)</f>
        <v>184641.31999999998</v>
      </c>
      <c r="G31" s="8">
        <f>SUBTOTAL(9,G32:G49)</f>
        <v>224071.86000000002</v>
      </c>
    </row>
    <row r="32" spans="1:7" x14ac:dyDescent="0.3">
      <c r="A32" s="16" t="s">
        <v>91</v>
      </c>
      <c r="B32" s="5" t="s">
        <v>26</v>
      </c>
      <c r="C32" s="39">
        <v>9296.5499999999993</v>
      </c>
      <c r="D32" s="9">
        <v>11680.59</v>
      </c>
      <c r="E32" s="9">
        <v>11290.16</v>
      </c>
      <c r="F32" s="9">
        <v>2750.83</v>
      </c>
      <c r="G32" s="9">
        <v>6731.58</v>
      </c>
    </row>
    <row r="33" spans="1:7" x14ac:dyDescent="0.3">
      <c r="A33" s="16" t="s">
        <v>91</v>
      </c>
      <c r="B33" s="5" t="s">
        <v>27</v>
      </c>
      <c r="C33" s="39">
        <v>1124.07</v>
      </c>
      <c r="D33" s="9">
        <v>136.19999999999999</v>
      </c>
      <c r="E33" s="9">
        <v>722.42</v>
      </c>
      <c r="F33" s="9">
        <v>842.84</v>
      </c>
      <c r="G33" s="9">
        <v>2470.71</v>
      </c>
    </row>
    <row r="34" spans="1:7" x14ac:dyDescent="0.3">
      <c r="A34" s="16" t="s">
        <v>91</v>
      </c>
      <c r="B34" s="5" t="s">
        <v>28</v>
      </c>
      <c r="C34" s="39">
        <v>1607.42</v>
      </c>
      <c r="D34" s="9">
        <v>0</v>
      </c>
      <c r="E34" s="9">
        <v>0</v>
      </c>
      <c r="F34" s="9">
        <v>0</v>
      </c>
      <c r="G34" s="9">
        <v>1069.5999999999999</v>
      </c>
    </row>
    <row r="35" spans="1:7" x14ac:dyDescent="0.3">
      <c r="A35" s="16" t="s">
        <v>91</v>
      </c>
      <c r="B35" s="5" t="s">
        <v>29</v>
      </c>
      <c r="C35" s="39">
        <v>4252.1899999999996</v>
      </c>
      <c r="D35" s="9">
        <v>1690.38</v>
      </c>
      <c r="E35" s="9">
        <v>1634.59</v>
      </c>
      <c r="F35" s="9">
        <v>1756.93</v>
      </c>
      <c r="G35" s="9">
        <v>-232.25</v>
      </c>
    </row>
    <row r="36" spans="1:7" x14ac:dyDescent="0.3">
      <c r="A36" s="16" t="s">
        <v>91</v>
      </c>
      <c r="B36" s="5" t="s">
        <v>30</v>
      </c>
      <c r="C36" s="39">
        <v>30192.53</v>
      </c>
      <c r="D36" s="9">
        <v>2295.7199999999998</v>
      </c>
      <c r="E36" s="9">
        <v>1591.36</v>
      </c>
      <c r="F36" s="9">
        <v>1043.51</v>
      </c>
      <c r="G36" s="9">
        <v>1531.94</v>
      </c>
    </row>
    <row r="37" spans="1:7" x14ac:dyDescent="0.3">
      <c r="A37" s="16" t="s">
        <v>91</v>
      </c>
      <c r="B37" s="5" t="s">
        <v>31</v>
      </c>
      <c r="C37" s="39">
        <v>5991.88</v>
      </c>
      <c r="D37" s="9">
        <v>38877.269999999997</v>
      </c>
      <c r="E37" s="9">
        <v>34971.47</v>
      </c>
      <c r="F37" s="9">
        <v>35583.81</v>
      </c>
      <c r="G37" s="9">
        <v>4389.51</v>
      </c>
    </row>
    <row r="38" spans="1:7" x14ac:dyDescent="0.3">
      <c r="A38" s="16" t="s">
        <v>91</v>
      </c>
      <c r="B38" s="5" t="s">
        <v>32</v>
      </c>
      <c r="C38" s="39">
        <v>9494.69</v>
      </c>
      <c r="D38" s="9">
        <v>0</v>
      </c>
      <c r="E38" s="9">
        <v>6276.6</v>
      </c>
      <c r="F38" s="9">
        <v>6858.97</v>
      </c>
      <c r="G38" s="9">
        <v>41864.239999999998</v>
      </c>
    </row>
    <row r="39" spans="1:7" x14ac:dyDescent="0.3">
      <c r="A39" s="16" t="s">
        <v>91</v>
      </c>
      <c r="B39" s="5" t="s">
        <v>33</v>
      </c>
      <c r="C39" s="39">
        <v>6984.48</v>
      </c>
      <c r="D39" s="9">
        <v>5998.67</v>
      </c>
      <c r="E39" s="9">
        <v>5835.66</v>
      </c>
      <c r="F39" s="9">
        <v>6247.53</v>
      </c>
      <c r="G39" s="9">
        <v>6760.04</v>
      </c>
    </row>
    <row r="40" spans="1:7" x14ac:dyDescent="0.3">
      <c r="A40" s="16" t="s">
        <v>91</v>
      </c>
      <c r="B40" s="5" t="s">
        <v>34</v>
      </c>
      <c r="C40" s="39">
        <v>8640.2000000000007</v>
      </c>
      <c r="D40" s="9">
        <v>18065.34</v>
      </c>
      <c r="E40" s="9">
        <v>10867.8</v>
      </c>
      <c r="F40" s="9">
        <v>15848.35</v>
      </c>
      <c r="G40" s="9">
        <v>7909.76</v>
      </c>
    </row>
    <row r="41" spans="1:7" x14ac:dyDescent="0.3">
      <c r="A41" s="16" t="s">
        <v>91</v>
      </c>
      <c r="B41" s="5" t="s">
        <v>35</v>
      </c>
      <c r="C41" s="39">
        <v>80</v>
      </c>
      <c r="D41" s="9">
        <v>13415.16</v>
      </c>
      <c r="E41" s="9">
        <v>8004.58</v>
      </c>
      <c r="F41" s="9">
        <v>13895.13</v>
      </c>
      <c r="G41" s="9">
        <v>19792.330000000002</v>
      </c>
    </row>
    <row r="42" spans="1:7" x14ac:dyDescent="0.3">
      <c r="A42" s="16" t="s">
        <v>91</v>
      </c>
      <c r="B42" s="5" t="s">
        <v>36</v>
      </c>
      <c r="C42" s="39">
        <v>46816.39</v>
      </c>
      <c r="D42" s="9">
        <v>6522.22</v>
      </c>
      <c r="E42" s="9">
        <v>7344.91</v>
      </c>
      <c r="F42" s="9">
        <v>4973.6099999999997</v>
      </c>
      <c r="G42" s="9">
        <v>17761.009999999998</v>
      </c>
    </row>
    <row r="43" spans="1:7" x14ac:dyDescent="0.3">
      <c r="A43" s="16" t="s">
        <v>91</v>
      </c>
      <c r="B43" s="5" t="s">
        <v>37</v>
      </c>
      <c r="C43" s="39">
        <v>6307.61</v>
      </c>
      <c r="D43" s="9">
        <v>42494.82</v>
      </c>
      <c r="E43" s="9">
        <v>45750.9</v>
      </c>
      <c r="F43" s="9">
        <v>45046.9</v>
      </c>
      <c r="G43" s="9">
        <v>6836.37</v>
      </c>
    </row>
    <row r="44" spans="1:7" x14ac:dyDescent="0.3">
      <c r="A44" s="16" t="s">
        <v>91</v>
      </c>
      <c r="B44" s="5" t="s">
        <v>38</v>
      </c>
      <c r="C44" s="39">
        <v>39035.14</v>
      </c>
      <c r="D44" s="9">
        <v>7135.29</v>
      </c>
      <c r="E44" s="9">
        <v>7912.49</v>
      </c>
      <c r="F44" s="9">
        <v>8264.18</v>
      </c>
      <c r="G44" s="9">
        <v>50338.41</v>
      </c>
    </row>
    <row r="45" spans="1:7" x14ac:dyDescent="0.3">
      <c r="A45" s="16" t="s">
        <v>91</v>
      </c>
      <c r="B45" s="5" t="s">
        <v>39</v>
      </c>
      <c r="C45" s="39">
        <v>-305.10000000000002</v>
      </c>
      <c r="D45" s="9">
        <v>17566.28</v>
      </c>
      <c r="E45" s="9">
        <v>16194.5</v>
      </c>
      <c r="F45" s="9">
        <v>18706.080000000002</v>
      </c>
      <c r="G45" s="9">
        <v>9604.2800000000007</v>
      </c>
    </row>
    <row r="46" spans="1:7" x14ac:dyDescent="0.3">
      <c r="A46" s="16" t="s">
        <v>91</v>
      </c>
      <c r="B46" s="5" t="s">
        <v>40</v>
      </c>
      <c r="C46" s="39">
        <v>6620.18</v>
      </c>
      <c r="D46" s="9">
        <v>4299.6099999999997</v>
      </c>
      <c r="E46" s="9">
        <v>22056.09</v>
      </c>
      <c r="F46" s="9">
        <v>5548.28</v>
      </c>
      <c r="G46" s="9">
        <v>20693.63</v>
      </c>
    </row>
    <row r="47" spans="1:7" x14ac:dyDescent="0.3">
      <c r="A47" s="16" t="s">
        <v>91</v>
      </c>
      <c r="B47" s="5" t="s">
        <v>41</v>
      </c>
      <c r="C47" s="39">
        <v>0</v>
      </c>
      <c r="D47" s="9">
        <v>4939.76</v>
      </c>
      <c r="E47" s="9">
        <v>18411.86</v>
      </c>
      <c r="F47" s="9">
        <v>15971.15</v>
      </c>
      <c r="G47" s="9">
        <v>16319.06</v>
      </c>
    </row>
    <row r="48" spans="1:7" x14ac:dyDescent="0.3">
      <c r="A48" s="16" t="s">
        <v>91</v>
      </c>
      <c r="B48" s="5" t="s">
        <v>42</v>
      </c>
      <c r="C48" s="39">
        <v>4628.72</v>
      </c>
      <c r="D48" s="9">
        <v>2167.5500000000002</v>
      </c>
      <c r="E48" s="9">
        <v>1259.3599999999999</v>
      </c>
      <c r="F48" s="9">
        <v>1303.22</v>
      </c>
      <c r="G48" s="9">
        <v>2544.14</v>
      </c>
    </row>
    <row r="49" spans="1:8" x14ac:dyDescent="0.3">
      <c r="A49" s="16" t="s">
        <v>91</v>
      </c>
      <c r="B49" s="15" t="s">
        <v>107</v>
      </c>
      <c r="C49" s="39">
        <v>0</v>
      </c>
      <c r="D49" s="9">
        <v>0</v>
      </c>
      <c r="E49" s="9">
        <v>0</v>
      </c>
      <c r="F49" s="9">
        <v>0</v>
      </c>
      <c r="G49" s="11">
        <v>7687.5</v>
      </c>
      <c r="H49" s="14" t="s">
        <v>84</v>
      </c>
    </row>
    <row r="50" spans="1:8" x14ac:dyDescent="0.3">
      <c r="B50" s="5" t="s">
        <v>43</v>
      </c>
      <c r="C50" s="8">
        <f>SUBTOTAL(9,C51:C58)</f>
        <v>211795.4</v>
      </c>
      <c r="D50" s="8">
        <f>SUBTOTAL(9,D51:D58)</f>
        <v>150441.22</v>
      </c>
      <c r="E50" s="8">
        <f>SUBTOTAL(9,E51:E58)</f>
        <v>238083.99</v>
      </c>
      <c r="F50" s="8">
        <f>SUBTOTAL(9,F51:F58)</f>
        <v>184064.5</v>
      </c>
      <c r="G50" s="8">
        <f>SUBTOTAL(9,G51:G57)</f>
        <v>170258.75000000003</v>
      </c>
    </row>
    <row r="51" spans="1:8" x14ac:dyDescent="0.3">
      <c r="A51" s="16" t="s">
        <v>92</v>
      </c>
      <c r="B51" s="5" t="s">
        <v>44</v>
      </c>
      <c r="C51" s="39">
        <v>4112.16</v>
      </c>
      <c r="D51" s="9">
        <v>18103.02</v>
      </c>
      <c r="E51" s="9">
        <v>4652.16</v>
      </c>
      <c r="F51" s="9">
        <v>6738.33</v>
      </c>
      <c r="G51" s="9">
        <v>7327.26</v>
      </c>
    </row>
    <row r="52" spans="1:8" x14ac:dyDescent="0.3">
      <c r="A52" s="16" t="s">
        <v>92</v>
      </c>
      <c r="B52" s="5" t="s">
        <v>45</v>
      </c>
      <c r="C52" s="39">
        <v>0</v>
      </c>
      <c r="D52" s="9">
        <v>0</v>
      </c>
      <c r="E52" s="9">
        <v>0</v>
      </c>
      <c r="F52" s="9">
        <v>4287.76</v>
      </c>
      <c r="G52" s="9">
        <v>5951.39</v>
      </c>
    </row>
    <row r="53" spans="1:8" x14ac:dyDescent="0.3">
      <c r="A53" s="16" t="s">
        <v>92</v>
      </c>
      <c r="B53" s="5" t="s">
        <v>46</v>
      </c>
      <c r="C53" s="9">
        <v>0</v>
      </c>
      <c r="D53" s="9">
        <v>0</v>
      </c>
      <c r="E53" s="9">
        <v>0</v>
      </c>
      <c r="F53" s="9">
        <v>0</v>
      </c>
      <c r="G53" s="9">
        <v>14038.12</v>
      </c>
    </row>
    <row r="54" spans="1:8" x14ac:dyDescent="0.3">
      <c r="A54" s="16" t="s">
        <v>92</v>
      </c>
      <c r="B54" s="5" t="s">
        <v>47</v>
      </c>
      <c r="C54" s="9">
        <v>0</v>
      </c>
      <c r="D54" s="9">
        <v>0</v>
      </c>
      <c r="E54" s="9">
        <v>0</v>
      </c>
      <c r="F54" s="9">
        <v>7051.96</v>
      </c>
    </row>
    <row r="55" spans="1:8" x14ac:dyDescent="0.3">
      <c r="A55" s="16" t="s">
        <v>92</v>
      </c>
      <c r="B55" s="5" t="s">
        <v>48</v>
      </c>
      <c r="C55" s="39">
        <v>207683.24</v>
      </c>
      <c r="D55" s="9">
        <v>124724.29</v>
      </c>
      <c r="E55" s="9">
        <v>98150.14</v>
      </c>
      <c r="F55" s="9">
        <v>95175.44</v>
      </c>
      <c r="G55" s="9">
        <v>114460.44</v>
      </c>
      <c r="H55" s="14" t="s">
        <v>86</v>
      </c>
    </row>
    <row r="56" spans="1:8" x14ac:dyDescent="0.3">
      <c r="A56" s="16" t="s">
        <v>92</v>
      </c>
      <c r="B56" s="5" t="s">
        <v>49</v>
      </c>
      <c r="C56" s="9">
        <v>0</v>
      </c>
      <c r="D56" s="9">
        <v>4211.75</v>
      </c>
      <c r="E56" s="9">
        <v>21053.58</v>
      </c>
      <c r="F56" s="9">
        <v>12858.28</v>
      </c>
      <c r="G56" s="9">
        <v>3645</v>
      </c>
      <c r="H56" s="14" t="s">
        <v>85</v>
      </c>
    </row>
    <row r="57" spans="1:8" x14ac:dyDescent="0.3">
      <c r="A57" s="16" t="s">
        <v>92</v>
      </c>
      <c r="B57" s="15" t="s">
        <v>50</v>
      </c>
      <c r="C57" s="9">
        <v>0</v>
      </c>
      <c r="D57" s="9">
        <v>3402.16</v>
      </c>
      <c r="E57" s="11">
        <v>114228.11</v>
      </c>
      <c r="F57" s="9">
        <v>55220.53</v>
      </c>
      <c r="G57" s="9">
        <v>24836.54</v>
      </c>
      <c r="H57" s="14" t="s">
        <v>84</v>
      </c>
    </row>
    <row r="58" spans="1:8" x14ac:dyDescent="0.3">
      <c r="A58" s="16" t="s">
        <v>92</v>
      </c>
      <c r="B58" s="5" t="s">
        <v>51</v>
      </c>
      <c r="C58" s="9">
        <v>0</v>
      </c>
      <c r="D58" s="9">
        <v>0</v>
      </c>
      <c r="E58" s="9">
        <v>0</v>
      </c>
      <c r="F58" s="9">
        <v>2732.2</v>
      </c>
      <c r="G58" s="12">
        <v>0</v>
      </c>
    </row>
    <row r="59" spans="1:8" x14ac:dyDescent="0.3">
      <c r="B59" s="5" t="s">
        <v>52</v>
      </c>
      <c r="C59" s="38">
        <f t="shared" ref="C59" si="0">SUBTOTAL(9,C60:C64)</f>
        <v>13390.14</v>
      </c>
      <c r="D59" s="8">
        <f>SUBTOTAL(9,D60:D64)</f>
        <v>24975.13</v>
      </c>
      <c r="E59" s="8">
        <f>SUBTOTAL(9,E60:E64)</f>
        <v>77581.33</v>
      </c>
      <c r="F59" s="8">
        <f>SUBTOTAL(9,F60:F64)</f>
        <v>36595.910000000003</v>
      </c>
      <c r="G59" s="8">
        <f t="shared" ref="G59" si="1">SUBTOTAL(9,G60:G64)</f>
        <v>57335.54</v>
      </c>
    </row>
    <row r="60" spans="1:8" x14ac:dyDescent="0.3">
      <c r="A60" s="16" t="s">
        <v>93</v>
      </c>
      <c r="B60" s="5" t="s">
        <v>53</v>
      </c>
      <c r="C60" s="39">
        <v>7234.43</v>
      </c>
      <c r="D60" s="9">
        <v>18377.52</v>
      </c>
      <c r="E60" s="9">
        <v>3374.4</v>
      </c>
      <c r="F60" s="9">
        <v>16423.060000000001</v>
      </c>
      <c r="G60" s="9">
        <v>25645.24</v>
      </c>
    </row>
    <row r="61" spans="1:8" x14ac:dyDescent="0.3">
      <c r="A61" s="16" t="s">
        <v>93</v>
      </c>
      <c r="B61" s="5" t="s">
        <v>54</v>
      </c>
      <c r="C61" s="39">
        <v>6114</v>
      </c>
      <c r="D61" s="9">
        <v>6597.61</v>
      </c>
      <c r="E61" s="9">
        <v>26533.51</v>
      </c>
      <c r="F61" s="9">
        <v>20172.849999999999</v>
      </c>
      <c r="G61" s="9">
        <v>20343.05</v>
      </c>
    </row>
    <row r="62" spans="1:8" x14ac:dyDescent="0.3">
      <c r="A62" s="16" t="s">
        <v>93</v>
      </c>
      <c r="B62" s="5" t="s">
        <v>55</v>
      </c>
      <c r="C62" s="39">
        <v>0</v>
      </c>
      <c r="D62" s="9">
        <v>0</v>
      </c>
      <c r="E62" s="9">
        <v>0</v>
      </c>
      <c r="F62" s="9">
        <v>0</v>
      </c>
      <c r="G62" s="9">
        <v>9445.4</v>
      </c>
    </row>
    <row r="63" spans="1:8" x14ac:dyDescent="0.3">
      <c r="A63" s="16" t="s">
        <v>93</v>
      </c>
      <c r="B63" s="5" t="s">
        <v>56</v>
      </c>
      <c r="C63" s="39">
        <v>0</v>
      </c>
      <c r="D63" s="9">
        <v>0</v>
      </c>
      <c r="E63" s="9">
        <v>0</v>
      </c>
      <c r="F63" s="9">
        <v>0</v>
      </c>
      <c r="G63" s="9">
        <v>1138.5</v>
      </c>
    </row>
    <row r="64" spans="1:8" x14ac:dyDescent="0.3">
      <c r="A64" s="16" t="s">
        <v>93</v>
      </c>
      <c r="B64" s="5" t="s">
        <v>57</v>
      </c>
      <c r="C64" s="39">
        <v>41.71</v>
      </c>
      <c r="D64" s="9">
        <v>0</v>
      </c>
      <c r="E64" s="9">
        <v>47673.42</v>
      </c>
      <c r="F64" s="9">
        <v>0</v>
      </c>
      <c r="G64" s="9">
        <v>763.35</v>
      </c>
    </row>
    <row r="65" spans="1:8" x14ac:dyDescent="0.3">
      <c r="B65" s="5" t="s">
        <v>58</v>
      </c>
      <c r="C65" s="38">
        <f t="shared" ref="C65" si="2">SUBTOTAL(9,C66:C66)</f>
        <v>4257.37</v>
      </c>
      <c r="D65" s="8">
        <f>SUBTOTAL(9,D66:D66)</f>
        <v>4599.32</v>
      </c>
      <c r="E65" s="8">
        <f>SUBTOTAL(9,E66:E66)</f>
        <v>4138.26</v>
      </c>
      <c r="F65" s="8">
        <f>SUBTOTAL(9,F66:F66)</f>
        <v>6571.36</v>
      </c>
      <c r="G65" s="8">
        <f t="shared" ref="G65" si="3">SUBTOTAL(9,G66:G66)</f>
        <v>15196.8</v>
      </c>
    </row>
    <row r="66" spans="1:8" x14ac:dyDescent="0.3">
      <c r="A66" s="16" t="s">
        <v>94</v>
      </c>
      <c r="B66" s="5" t="s">
        <v>59</v>
      </c>
      <c r="C66" s="39">
        <v>4257.37</v>
      </c>
      <c r="D66" s="9">
        <v>4599.32</v>
      </c>
      <c r="E66" s="9">
        <v>4138.26</v>
      </c>
      <c r="F66" s="9">
        <v>6571.36</v>
      </c>
      <c r="G66" s="9">
        <v>15196.8</v>
      </c>
      <c r="H66" s="14" t="s">
        <v>102</v>
      </c>
    </row>
    <row r="67" spans="1:8" x14ac:dyDescent="0.3">
      <c r="B67" s="5" t="s">
        <v>60</v>
      </c>
      <c r="C67" s="8">
        <f>SUBTOTAL(9,C68:C70)</f>
        <v>12325.86</v>
      </c>
      <c r="D67" s="8">
        <f>SUBTOTAL(9,D68:D70)</f>
        <v>10312.219999999999</v>
      </c>
      <c r="E67" s="8">
        <f>SUBTOTAL(9,E68:E70)</f>
        <v>16213.66</v>
      </c>
      <c r="F67" s="8">
        <f>SUBTOTAL(9,F68:F70)</f>
        <v>18524.36</v>
      </c>
      <c r="G67" s="8">
        <f>SUBTOTAL(9,G68:G70)</f>
        <v>27442.25</v>
      </c>
    </row>
    <row r="68" spans="1:8" x14ac:dyDescent="0.3">
      <c r="A68" s="16" t="s">
        <v>95</v>
      </c>
      <c r="B68" s="5" t="s">
        <v>61</v>
      </c>
      <c r="C68" s="39">
        <v>0</v>
      </c>
      <c r="D68" s="9">
        <v>-4277</v>
      </c>
      <c r="E68" s="9">
        <v>0</v>
      </c>
      <c r="F68" s="9">
        <v>0</v>
      </c>
      <c r="G68" s="9">
        <v>0</v>
      </c>
      <c r="H68" s="14" t="s">
        <v>103</v>
      </c>
    </row>
    <row r="69" spans="1:8" x14ac:dyDescent="0.3">
      <c r="A69" s="16" t="s">
        <v>95</v>
      </c>
      <c r="B69" s="5" t="s">
        <v>62</v>
      </c>
      <c r="C69" s="39">
        <v>11656.36</v>
      </c>
      <c r="D69" s="9">
        <v>13134.72</v>
      </c>
      <c r="E69" s="9">
        <v>13974.16</v>
      </c>
      <c r="F69" s="9">
        <v>16284.86</v>
      </c>
      <c r="G69" s="9">
        <v>25389.37</v>
      </c>
      <c r="H69" s="14" t="s">
        <v>103</v>
      </c>
    </row>
    <row r="70" spans="1:8" x14ac:dyDescent="0.3">
      <c r="A70" s="16" t="s">
        <v>95</v>
      </c>
      <c r="B70" s="5" t="s">
        <v>63</v>
      </c>
      <c r="C70" s="39">
        <v>669.5</v>
      </c>
      <c r="D70" s="9">
        <v>1454.5</v>
      </c>
      <c r="E70" s="9">
        <v>2239.5</v>
      </c>
      <c r="F70" s="9">
        <v>2239.5</v>
      </c>
      <c r="G70" s="9">
        <v>2052.88</v>
      </c>
      <c r="H70" s="14" t="s">
        <v>103</v>
      </c>
    </row>
    <row r="71" spans="1:8" x14ac:dyDescent="0.3">
      <c r="B71" s="5" t="s">
        <v>64</v>
      </c>
      <c r="C71" s="38">
        <f t="shared" ref="C71" si="4">SUBTOTAL(9,C72:C72)</f>
        <v>0</v>
      </c>
      <c r="D71" s="8">
        <f>SUBTOTAL(9,D72:D72)</f>
        <v>0</v>
      </c>
      <c r="E71" s="8">
        <f>SUBTOTAL(9,E72:E72)</f>
        <v>0</v>
      </c>
      <c r="F71" s="8">
        <f>SUBTOTAL(9,F72:F72)</f>
        <v>-5220</v>
      </c>
      <c r="G71" s="8">
        <f t="shared" ref="G71" si="5">SUBTOTAL(9,G72:G72)</f>
        <v>0</v>
      </c>
    </row>
    <row r="72" spans="1:8" x14ac:dyDescent="0.3">
      <c r="A72" s="16" t="s">
        <v>101</v>
      </c>
      <c r="B72" s="5" t="s">
        <v>65</v>
      </c>
      <c r="C72" s="39">
        <v>0</v>
      </c>
      <c r="D72" s="9">
        <v>0</v>
      </c>
      <c r="E72" s="9">
        <v>0</v>
      </c>
      <c r="F72" s="9">
        <v>-5220</v>
      </c>
      <c r="G72" s="9">
        <v>0</v>
      </c>
      <c r="H72" s="14" t="s">
        <v>104</v>
      </c>
    </row>
    <row r="73" spans="1:8" x14ac:dyDescent="0.3">
      <c r="H73" s="12"/>
    </row>
  </sheetData>
  <autoFilter ref="B7:F91" xr:uid="{00000000-0001-0000-0000-000000000000}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A259A-0A11-4C8F-9524-84D3F237F889}">
  <dimension ref="A2:H16"/>
  <sheetViews>
    <sheetView topLeftCell="B1" workbookViewId="0">
      <selection activeCell="B32" sqref="B32"/>
    </sheetView>
  </sheetViews>
  <sheetFormatPr defaultRowHeight="14" x14ac:dyDescent="0.3"/>
  <cols>
    <col min="1" max="1" width="16.75" hidden="1" customWidth="1"/>
    <col min="2" max="2" width="35.5" bestFit="1" customWidth="1"/>
    <col min="3" max="3" width="8.5" customWidth="1"/>
    <col min="7" max="7" width="12.25" customWidth="1"/>
    <col min="8" max="8" width="21.9140625" customWidth="1"/>
  </cols>
  <sheetData>
    <row r="2" spans="1:8" ht="42.5" x14ac:dyDescent="0.3">
      <c r="C2" s="13" t="s">
        <v>108</v>
      </c>
      <c r="D2" s="4" t="s">
        <v>79</v>
      </c>
      <c r="E2" s="4" t="s">
        <v>80</v>
      </c>
      <c r="F2" s="4" t="s">
        <v>81</v>
      </c>
      <c r="G2" s="4" t="s">
        <v>105</v>
      </c>
      <c r="H2" s="13" t="s">
        <v>83</v>
      </c>
    </row>
    <row r="3" spans="1:8" x14ac:dyDescent="0.3">
      <c r="C3" s="7">
        <f>SUBTOTAL(9,C4:C61)</f>
        <v>28035.040000000001</v>
      </c>
      <c r="D3" s="7">
        <f>SUBTOTAL(9,D4:D61)</f>
        <v>3120.6</v>
      </c>
      <c r="E3" s="7">
        <f>SUBTOTAL(9,E4:E61)</f>
        <v>69055.87999999999</v>
      </c>
      <c r="F3" s="7">
        <f>SUBTOTAL(9,F4:F61)</f>
        <v>223920.7</v>
      </c>
      <c r="G3" s="7">
        <f>SUBTOTAL(9,G4:G61)</f>
        <v>187334.81</v>
      </c>
    </row>
    <row r="4" spans="1:8" x14ac:dyDescent="0.3">
      <c r="B4" s="5" t="s">
        <v>66</v>
      </c>
      <c r="C4" s="8">
        <f>SUBTOTAL(9,C5:C5)</f>
        <v>0</v>
      </c>
      <c r="D4" s="8">
        <f>SUBTOTAL(9,D5:D5)</f>
        <v>0</v>
      </c>
      <c r="E4" s="8">
        <f>SUBTOTAL(9,E5:E5)</f>
        <v>0</v>
      </c>
      <c r="F4" s="8">
        <f>SUBTOTAL(9,F5:F5)</f>
        <v>5112.07</v>
      </c>
      <c r="G4" s="8">
        <f>SUBTOTAL(9,G5:G5)</f>
        <v>16010.47</v>
      </c>
    </row>
    <row r="5" spans="1:8" x14ac:dyDescent="0.3">
      <c r="A5" t="s">
        <v>98</v>
      </c>
      <c r="B5" s="5" t="s">
        <v>67</v>
      </c>
      <c r="C5" s="9">
        <v>0</v>
      </c>
      <c r="D5" s="9">
        <v>0</v>
      </c>
      <c r="E5" s="9">
        <v>0</v>
      </c>
      <c r="F5" s="9">
        <v>5112.07</v>
      </c>
      <c r="G5" s="9">
        <v>16010.47</v>
      </c>
    </row>
    <row r="6" spans="1:8" x14ac:dyDescent="0.3">
      <c r="B6" s="5" t="s">
        <v>68</v>
      </c>
      <c r="C6" s="8">
        <f>SUBTOTAL(9,C7:C13)</f>
        <v>28035.040000000001</v>
      </c>
      <c r="D6" s="8">
        <f>SUBTOTAL(9,D7:D13)</f>
        <v>3120.6</v>
      </c>
      <c r="E6" s="8">
        <f>SUBTOTAL(9,E7:E13)</f>
        <v>69055.87999999999</v>
      </c>
      <c r="F6" s="8">
        <f>SUBTOTAL(9,F7:F13)</f>
        <v>133510.63</v>
      </c>
      <c r="G6" s="8">
        <f>SUBTOTAL(9,G7:G13)</f>
        <v>171324.34</v>
      </c>
    </row>
    <row r="7" spans="1:8" x14ac:dyDescent="0.3">
      <c r="A7" t="s">
        <v>98</v>
      </c>
      <c r="B7" s="5" t="s">
        <v>69</v>
      </c>
      <c r="C7" s="9">
        <v>0</v>
      </c>
      <c r="D7" s="9">
        <v>0</v>
      </c>
      <c r="E7" s="9">
        <v>50727.63</v>
      </c>
      <c r="F7" s="9">
        <v>44328.75</v>
      </c>
      <c r="G7" s="9">
        <v>6132.08</v>
      </c>
    </row>
    <row r="8" spans="1:8" x14ac:dyDescent="0.3">
      <c r="A8" t="s">
        <v>98</v>
      </c>
      <c r="B8" s="5" t="s">
        <v>70</v>
      </c>
      <c r="C8" s="9">
        <v>0</v>
      </c>
      <c r="D8" s="9">
        <v>0</v>
      </c>
      <c r="E8" s="9">
        <v>7569.98</v>
      </c>
      <c r="F8" s="9">
        <v>79187.02</v>
      </c>
      <c r="G8" s="9">
        <v>154818.72</v>
      </c>
    </row>
    <row r="9" spans="1:8" x14ac:dyDescent="0.3">
      <c r="A9" t="s">
        <v>98</v>
      </c>
      <c r="B9" s="5" t="s">
        <v>71</v>
      </c>
      <c r="C9" s="39">
        <v>16440.04</v>
      </c>
      <c r="D9" s="9">
        <v>3120.6</v>
      </c>
      <c r="E9" s="9">
        <v>10140.01</v>
      </c>
      <c r="F9" s="9">
        <v>9994.86</v>
      </c>
      <c r="G9" s="9">
        <v>8208.5400000000009</v>
      </c>
    </row>
    <row r="10" spans="1:8" x14ac:dyDescent="0.3">
      <c r="A10" t="s">
        <v>98</v>
      </c>
      <c r="B10" s="5" t="s">
        <v>72</v>
      </c>
      <c r="C10" s="39">
        <v>11595</v>
      </c>
      <c r="D10" s="9">
        <v>0</v>
      </c>
      <c r="E10" s="9">
        <v>0</v>
      </c>
      <c r="F10" s="9">
        <v>0</v>
      </c>
      <c r="G10" s="9">
        <v>0</v>
      </c>
    </row>
    <row r="11" spans="1:8" x14ac:dyDescent="0.3">
      <c r="A11" t="s">
        <v>98</v>
      </c>
      <c r="B11" s="5" t="s">
        <v>73</v>
      </c>
      <c r="C11" s="9">
        <v>0</v>
      </c>
      <c r="D11" s="9">
        <v>0</v>
      </c>
      <c r="E11" s="9">
        <v>618.26</v>
      </c>
      <c r="F11" s="9">
        <v>0</v>
      </c>
      <c r="G11" s="9">
        <v>0</v>
      </c>
    </row>
    <row r="12" spans="1:8" x14ac:dyDescent="0.3">
      <c r="A12" t="s">
        <v>98</v>
      </c>
      <c r="B12" s="5" t="s">
        <v>74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8" x14ac:dyDescent="0.3">
      <c r="A13" t="s">
        <v>98</v>
      </c>
      <c r="B13" s="5" t="s">
        <v>75</v>
      </c>
      <c r="C13" s="9">
        <v>0</v>
      </c>
      <c r="D13" s="9">
        <v>0</v>
      </c>
      <c r="E13" s="9">
        <v>0</v>
      </c>
      <c r="F13" s="9">
        <v>0</v>
      </c>
      <c r="G13" s="9">
        <v>2165</v>
      </c>
    </row>
    <row r="14" spans="1:8" x14ac:dyDescent="0.3">
      <c r="B14" s="5" t="s">
        <v>76</v>
      </c>
      <c r="C14" s="8">
        <f>SUBTOTAL(9,C15:C16)</f>
        <v>0</v>
      </c>
      <c r="D14" s="8">
        <f>SUBTOTAL(9,D15:D16)</f>
        <v>0</v>
      </c>
      <c r="E14" s="8">
        <f>SUBTOTAL(9,E15:E16)</f>
        <v>0</v>
      </c>
      <c r="F14" s="8">
        <f>SUBTOTAL(9,F15:F16)</f>
        <v>85298</v>
      </c>
      <c r="G14" s="8">
        <f>SUBTOTAL(9,G15:G16)</f>
        <v>0</v>
      </c>
    </row>
    <row r="15" spans="1:8" x14ac:dyDescent="0.3">
      <c r="A15" t="s">
        <v>98</v>
      </c>
      <c r="B15" s="5" t="s">
        <v>77</v>
      </c>
      <c r="C15" s="9">
        <v>0</v>
      </c>
      <c r="D15" s="9">
        <v>0</v>
      </c>
      <c r="E15" s="9">
        <v>0</v>
      </c>
      <c r="F15" s="11">
        <v>85298</v>
      </c>
      <c r="G15" s="9">
        <v>0</v>
      </c>
      <c r="H15" s="14" t="s">
        <v>106</v>
      </c>
    </row>
    <row r="16" spans="1:8" x14ac:dyDescent="0.3">
      <c r="A16" t="s">
        <v>98</v>
      </c>
      <c r="B16" s="5" t="s">
        <v>78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 and Expenses</vt:lpstr>
      <vt:lpstr>Capital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PerformancePool</dc:creator>
  <cp:lastModifiedBy>Miranda Hewgill</cp:lastModifiedBy>
  <dcterms:created xsi:type="dcterms:W3CDTF">2022-12-18T18:52:31Z</dcterms:created>
  <dcterms:modified xsi:type="dcterms:W3CDTF">2023-07-24T19:50:02Z</dcterms:modified>
</cp:coreProperties>
</file>